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hs.state.vt.us\ahsfiles\CO\Units\Rate Setting\BERGERON\CARMIGGE\RATES\FY24RAT\RATE0723\"/>
    </mc:Choice>
  </mc:AlternateContent>
  <xr:revisionPtr revIDLastSave="0" documentId="8_{5AC35869-2985-4041-90DC-7DF3C4D633F9}" xr6:coauthVersionLast="47" xr6:coauthVersionMax="47" xr10:uidLastSave="{00000000-0000-0000-0000-000000000000}"/>
  <bookViews>
    <workbookView xWindow="13050" yWindow="-16320" windowWidth="29040" windowHeight="15840" xr2:uid="{6BA83462-FB80-4596-8924-06839C9D094D}"/>
  </bookViews>
  <sheets>
    <sheet name="Inflation" sheetId="1" r:id="rId1"/>
  </sheets>
  <definedNames>
    <definedName name="_xlnm._FilterDatabase" localSheetId="0" hidden="1">Inflation!#REF!</definedName>
    <definedName name="_xlnm.Extract" localSheetId="0">Inflation!$C$7:$D$7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58" i="1"/>
  <c r="F58" i="1" s="1"/>
  <c r="D57" i="1"/>
  <c r="F57" i="1" s="1"/>
  <c r="F56" i="1"/>
  <c r="D56" i="1"/>
  <c r="D48" i="1"/>
  <c r="E47" i="1" s="1"/>
  <c r="G47" i="1" s="1"/>
  <c r="D43" i="1"/>
  <c r="E42" i="1" s="1"/>
  <c r="G42" i="1" s="1"/>
  <c r="D37" i="1"/>
  <c r="J33" i="1"/>
  <c r="D33" i="1"/>
  <c r="Q14" i="1"/>
  <c r="O14" i="1"/>
  <c r="P14" i="1" s="1"/>
  <c r="N14" i="1"/>
  <c r="L14" i="1"/>
  <c r="M14" i="1" s="1"/>
  <c r="K14" i="1"/>
  <c r="I14" i="1"/>
  <c r="J14" i="1" s="1"/>
  <c r="H14" i="1"/>
  <c r="E14" i="1"/>
  <c r="B14" i="1"/>
  <c r="R13" i="1"/>
  <c r="S13" i="1" s="1"/>
  <c r="Q13" i="1"/>
  <c r="N13" i="1"/>
  <c r="L13" i="1"/>
  <c r="M13" i="1" s="1"/>
  <c r="K13" i="1"/>
  <c r="H13" i="1"/>
  <c r="F13" i="1"/>
  <c r="G13" i="1" s="1"/>
  <c r="E13" i="1"/>
  <c r="B13" i="1"/>
  <c r="R12" i="1"/>
  <c r="S12" i="1" s="1"/>
  <c r="Q12" i="1"/>
  <c r="N12" i="1"/>
  <c r="L12" i="1"/>
  <c r="M12" i="1" s="1"/>
  <c r="K12" i="1"/>
  <c r="H12" i="1"/>
  <c r="F12" i="1"/>
  <c r="G12" i="1" s="1"/>
  <c r="E12" i="1"/>
  <c r="B12" i="1"/>
  <c r="Q11" i="1"/>
  <c r="O11" i="1"/>
  <c r="P11" i="1" s="1"/>
  <c r="N11" i="1"/>
  <c r="L11" i="1"/>
  <c r="M11" i="1" s="1"/>
  <c r="K11" i="1"/>
  <c r="I11" i="1"/>
  <c r="J11" i="1" s="1"/>
  <c r="H11" i="1"/>
  <c r="E11" i="1"/>
  <c r="B11" i="1"/>
  <c r="R8" i="1"/>
  <c r="S8" i="1" s="1"/>
  <c r="F47" i="1" s="1"/>
  <c r="Q8" i="1"/>
  <c r="R14" i="1" s="1"/>
  <c r="S14" i="1" s="1"/>
  <c r="O8" i="1"/>
  <c r="P8" i="1" s="1"/>
  <c r="F41" i="1" s="1"/>
  <c r="N8" i="1"/>
  <c r="O12" i="1" s="1"/>
  <c r="P12" i="1" s="1"/>
  <c r="L8" i="1"/>
  <c r="M8" i="1" s="1"/>
  <c r="F42" i="1" s="1"/>
  <c r="K8" i="1"/>
  <c r="I8" i="1"/>
  <c r="J8" i="1" s="1"/>
  <c r="H8" i="1"/>
  <c r="I13" i="1" s="1"/>
  <c r="J13" i="1" s="1"/>
  <c r="F8" i="1"/>
  <c r="G8" i="1" s="1"/>
  <c r="E8" i="1"/>
  <c r="F11" i="1" s="1"/>
  <c r="G11" i="1" s="1"/>
  <c r="B8" i="1"/>
  <c r="F45" i="1" l="1"/>
  <c r="F35" i="1"/>
  <c r="F39" i="1"/>
  <c r="F31" i="1"/>
  <c r="F46" i="1"/>
  <c r="F36" i="1"/>
  <c r="F40" i="1"/>
  <c r="F32" i="1"/>
  <c r="E31" i="1"/>
  <c r="E39" i="1"/>
  <c r="E35" i="1"/>
  <c r="O13" i="1"/>
  <c r="P13" i="1" s="1"/>
  <c r="E32" i="1"/>
  <c r="E40" i="1"/>
  <c r="L43" i="1"/>
  <c r="E36" i="1"/>
  <c r="G36" i="1" s="1"/>
  <c r="I12" i="1"/>
  <c r="J12" i="1" s="1"/>
  <c r="E45" i="1"/>
  <c r="E41" i="1"/>
  <c r="G41" i="1" s="1"/>
  <c r="E46" i="1"/>
  <c r="R11" i="1"/>
  <c r="S11" i="1" s="1"/>
  <c r="F14" i="1"/>
  <c r="G14" i="1" s="1"/>
  <c r="D51" i="1"/>
  <c r="L48" i="1" s="1"/>
  <c r="C74" i="1" l="1"/>
  <c r="C73" i="1"/>
  <c r="C72" i="1"/>
  <c r="C71" i="1"/>
  <c r="G45" i="1"/>
  <c r="G48" i="1" s="1"/>
  <c r="M48" i="1" s="1"/>
  <c r="E48" i="1"/>
  <c r="G40" i="1"/>
  <c r="G32" i="1"/>
  <c r="E37" i="1"/>
  <c r="C64" i="1"/>
  <c r="G35" i="1"/>
  <c r="G37" i="1" s="1"/>
  <c r="C63" i="1"/>
  <c r="C62" i="1"/>
  <c r="C61" i="1"/>
  <c r="E43" i="1"/>
  <c r="C69" i="1"/>
  <c r="C68" i="1"/>
  <c r="C67" i="1"/>
  <c r="C66" i="1"/>
  <c r="G39" i="1"/>
  <c r="G43" i="1" s="1"/>
  <c r="M43" i="1" s="1"/>
  <c r="G46" i="1"/>
  <c r="C59" i="1"/>
  <c r="G59" i="1" s="1"/>
  <c r="C56" i="1"/>
  <c r="G56" i="1" s="1"/>
  <c r="E33" i="1"/>
  <c r="C58" i="1"/>
  <c r="G58" i="1" s="1"/>
  <c r="C57" i="1"/>
  <c r="G57" i="1" s="1"/>
  <c r="G31" i="1"/>
  <c r="L37" i="1"/>
  <c r="M37" i="1" s="1"/>
  <c r="L33" i="1"/>
  <c r="L50" i="1" l="1"/>
  <c r="G33" i="1"/>
  <c r="K33" i="1" s="1"/>
  <c r="M33" i="1" s="1"/>
  <c r="M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Jett King</author>
  </authors>
  <commentList>
    <comment ref="H33" authorId="0" shapeId="0" xr:uid="{BF178F48-AC35-4A7D-B98B-80D204D3B922}">
      <text>
        <r>
          <rPr>
            <b/>
            <sz val="9"/>
            <color indexed="81"/>
            <rFont val="Tahoma"/>
            <family val="2"/>
          </rPr>
          <t>Jett King:</t>
        </r>
        <r>
          <rPr>
            <sz val="9"/>
            <color indexed="81"/>
            <rFont val="Tahoma"/>
            <family val="2"/>
          </rPr>
          <t xml:space="preserve">
Midpoint from 7/1/21 to 12/31/23 (SFY)</t>
        </r>
      </text>
    </comment>
    <comment ref="D56" authorId="0" shapeId="0" xr:uid="{30B6744C-13AA-4AC7-B9BC-9CA49BE559AD}">
      <text>
        <r>
          <rPr>
            <b/>
            <sz val="9"/>
            <color indexed="81"/>
            <rFont val="Tahoma"/>
            <family val="2"/>
          </rPr>
          <t>Jett King:</t>
        </r>
        <r>
          <rPr>
            <sz val="9"/>
            <color indexed="81"/>
            <rFont val="Tahoma"/>
            <family val="2"/>
          </rPr>
          <t xml:space="preserve">
FYE 2/28 to FYE 12/31</t>
        </r>
      </text>
    </comment>
    <comment ref="D57" authorId="0" shapeId="0" xr:uid="{EBA68E33-30CA-45C3-8140-D1C9D8530EDD}">
      <text>
        <r>
          <rPr>
            <b/>
            <sz val="9"/>
            <color indexed="81"/>
            <rFont val="Tahoma"/>
            <family val="2"/>
          </rPr>
          <t>Jett King:</t>
        </r>
        <r>
          <rPr>
            <sz val="9"/>
            <color indexed="81"/>
            <rFont val="Tahoma"/>
            <family val="2"/>
          </rPr>
          <t xml:space="preserve">
FYE 5/31 to FYE 12/31</t>
        </r>
      </text>
    </comment>
    <comment ref="D58" authorId="0" shapeId="0" xr:uid="{A89BF700-048E-45ED-B57E-49C6F2F4930F}">
      <text>
        <r>
          <rPr>
            <b/>
            <sz val="9"/>
            <color indexed="81"/>
            <rFont val="Tahoma"/>
            <family val="2"/>
          </rPr>
          <t>Jett King:</t>
        </r>
        <r>
          <rPr>
            <sz val="9"/>
            <color indexed="81"/>
            <rFont val="Tahoma"/>
            <family val="2"/>
          </rPr>
          <t xml:space="preserve">
FYE 6/30 to FYE 12/31</t>
        </r>
      </text>
    </comment>
    <comment ref="D59" authorId="0" shapeId="0" xr:uid="{F749B62C-8981-4E23-8746-B3243540CA5C}">
      <text>
        <r>
          <rPr>
            <b/>
            <sz val="9"/>
            <color indexed="81"/>
            <rFont val="Tahoma"/>
            <family val="2"/>
          </rPr>
          <t>Jett King:</t>
        </r>
        <r>
          <rPr>
            <sz val="9"/>
            <color indexed="81"/>
            <rFont val="Tahoma"/>
            <family val="2"/>
          </rPr>
          <t xml:space="preserve">
FYE 9/30 to FYE 12/31</t>
        </r>
      </text>
    </comment>
  </commentList>
</comments>
</file>

<file path=xl/sharedStrings.xml><?xml version="1.0" encoding="utf-8"?>
<sst xmlns="http://schemas.openxmlformats.org/spreadsheetml/2006/main" count="96" uniqueCount="45">
  <si>
    <t>Source:</t>
  </si>
  <si>
    <t>HealthCare Cost Service IHS Global Insight</t>
  </si>
  <si>
    <t>2023Q1 - Quarterly Forecast</t>
  </si>
  <si>
    <t>NURSING HOME WITHOUT CAPITAL MARKET BASKET (FY2018=1.0000)</t>
  </si>
  <si>
    <t>Used published factors starting 2019-Q3</t>
  </si>
  <si>
    <t>UCR Period</t>
  </si>
  <si>
    <t>Wage &amp; Salary</t>
  </si>
  <si>
    <t>Empl Benefits</t>
  </si>
  <si>
    <t>Utilities</t>
  </si>
  <si>
    <t>Food</t>
  </si>
  <si>
    <t>New England</t>
  </si>
  <si>
    <t>Begin + End</t>
  </si>
  <si>
    <t>Begin</t>
  </si>
  <si>
    <t>End</t>
  </si>
  <si>
    <t>Fiscal Year 2021 Average</t>
  </si>
  <si>
    <t>SFY 2024 Average</t>
  </si>
  <si>
    <t>Percentage Difference inflation based on Q1 2023 publication</t>
  </si>
  <si>
    <t>Base Year</t>
  </si>
  <si>
    <t>FY 21 Avg</t>
  </si>
  <si>
    <t>Inflation to Base Year</t>
  </si>
  <si>
    <t>Table 6.7 - Nursing Home without Capital Market Basket</t>
  </si>
  <si>
    <t>Empl. Benefits</t>
  </si>
  <si>
    <t>Table 7 - Regional Prices &amp; Wages</t>
  </si>
  <si>
    <t>Inflation from Base Year to SFY</t>
  </si>
  <si>
    <t>Inflation from base year 2021 to SFY 24</t>
  </si>
  <si>
    <t>Weighted Inflation Factors for SFY 24 by Cost Category</t>
  </si>
  <si>
    <t>Number of Years Between Base Year and State Fiscal Year</t>
  </si>
  <si>
    <t>Extra Percentage Per Year</t>
  </si>
  <si>
    <t>Years Times extra percent per year</t>
  </si>
  <si>
    <t>Total Percentage</t>
  </si>
  <si>
    <t>Percentage of Overall Costs by Cost Category</t>
  </si>
  <si>
    <t>Weighted Overall Blended Inflation Rate</t>
  </si>
  <si>
    <t>Nursing</t>
  </si>
  <si>
    <t>Salaries &amp; CS</t>
  </si>
  <si>
    <t>Fringe</t>
  </si>
  <si>
    <t>DON</t>
  </si>
  <si>
    <t>Salaries</t>
  </si>
  <si>
    <t>Resident Care</t>
  </si>
  <si>
    <t>Indirect</t>
  </si>
  <si>
    <t>Other</t>
  </si>
  <si>
    <t>from BY 21 tp SFY 24</t>
  </si>
  <si>
    <t>Total Costs Subject to Inflation</t>
  </si>
  <si>
    <t>Inflation from FYE to Base Year</t>
  </si>
  <si>
    <t xml:space="preserve"> Nursing Weighted Inflation Factors by Cost Category</t>
  </si>
  <si>
    <t>For nursing -Portion of Year Between Midpoint of Provider's Fiscal Year and Cal.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</si>
</sst>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\ h:mm:ss"/>
    <numFmt numFmtId="165" formatCode="0.000"/>
    <numFmt numFmtId="166" formatCode="0.000%"/>
    <numFmt numFmtId="167" formatCode="0.0"/>
    <numFmt numFmtId="168" formatCode="[h]: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/>
    <xf numFmtId="14" fontId="0" fillId="0" borderId="4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6" fontId="0" fillId="0" borderId="6" xfId="1" applyNumberFormat="1" applyFont="1" applyFill="1" applyBorder="1"/>
    <xf numFmtId="2" fontId="0" fillId="0" borderId="4" xfId="0" applyNumberFormat="1" applyBorder="1"/>
    <xf numFmtId="167" fontId="0" fillId="0" borderId="5" xfId="0" applyNumberFormat="1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6" fontId="0" fillId="0" borderId="11" xfId="1" applyNumberFormat="1" applyFont="1" applyFill="1" applyBorder="1"/>
    <xf numFmtId="2" fontId="0" fillId="0" borderId="9" xfId="0" applyNumberFormat="1" applyBorder="1"/>
    <xf numFmtId="167" fontId="0" fillId="0" borderId="10" xfId="0" applyNumberFormat="1" applyBorder="1"/>
    <xf numFmtId="0" fontId="0" fillId="0" borderId="12" xfId="0" applyBorder="1" applyAlignment="1">
      <alignment horizontal="center" vertical="center" wrapText="1"/>
    </xf>
    <xf numFmtId="14" fontId="0" fillId="0" borderId="13" xfId="0" applyNumberFormat="1" applyBorder="1"/>
    <xf numFmtId="14" fontId="0" fillId="0" borderId="0" xfId="0" applyNumberFormat="1"/>
    <xf numFmtId="14" fontId="0" fillId="0" borderId="14" xfId="0" applyNumberFormat="1" applyBorder="1"/>
    <xf numFmtId="165" fontId="0" fillId="0" borderId="13" xfId="0" applyNumberFormat="1" applyBorder="1"/>
    <xf numFmtId="165" fontId="0" fillId="0" borderId="0" xfId="0" applyNumberFormat="1"/>
    <xf numFmtId="166" fontId="0" fillId="0" borderId="14" xfId="1" applyNumberFormat="1" applyFont="1" applyFill="1" applyBorder="1"/>
    <xf numFmtId="2" fontId="0" fillId="0" borderId="13" xfId="0" applyNumberFormat="1" applyBorder="1"/>
    <xf numFmtId="167" fontId="0" fillId="0" borderId="0" xfId="0" applyNumberFormat="1"/>
    <xf numFmtId="0" fontId="0" fillId="0" borderId="15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68" fontId="4" fillId="0" borderId="0" xfId="0" applyNumberFormat="1" applyFont="1"/>
    <xf numFmtId="168" fontId="4" fillId="0" borderId="14" xfId="0" applyNumberFormat="1" applyFont="1" applyBorder="1"/>
    <xf numFmtId="167" fontId="5" fillId="0" borderId="13" xfId="0" applyNumberFormat="1" applyFont="1" applyBorder="1" applyAlignment="1">
      <alignment horizontal="left"/>
    </xf>
    <xf numFmtId="165" fontId="6" fillId="0" borderId="0" xfId="0" applyNumberFormat="1" applyFont="1" applyAlignment="1">
      <alignment vertical="center" wrapText="1"/>
    </xf>
    <xf numFmtId="165" fontId="6" fillId="0" borderId="14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/>
    <xf numFmtId="167" fontId="6" fillId="0" borderId="0" xfId="0" applyNumberFormat="1" applyFont="1" applyAlignment="1">
      <alignment vertical="center" wrapText="1"/>
    </xf>
    <xf numFmtId="167" fontId="6" fillId="0" borderId="14" xfId="0" applyNumberFormat="1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left" wrapText="1"/>
    </xf>
    <xf numFmtId="37" fontId="0" fillId="0" borderId="0" xfId="0" applyNumberFormat="1"/>
    <xf numFmtId="10" fontId="0" fillId="0" borderId="0" xfId="1" applyNumberFormat="1" applyFont="1" applyFill="1" applyBorder="1"/>
    <xf numFmtId="166" fontId="0" fillId="0" borderId="0" xfId="0" applyNumberFormat="1"/>
    <xf numFmtId="0" fontId="2" fillId="0" borderId="0" xfId="0" applyFont="1"/>
    <xf numFmtId="37" fontId="0" fillId="0" borderId="5" xfId="0" applyNumberFormat="1" applyBorder="1"/>
    <xf numFmtId="10" fontId="0" fillId="0" borderId="5" xfId="1" applyNumberFormat="1" applyFont="1" applyFill="1" applyBorder="1"/>
    <xf numFmtId="166" fontId="0" fillId="0" borderId="5" xfId="0" applyNumberFormat="1" applyBorder="1"/>
    <xf numFmtId="166" fontId="0" fillId="2" borderId="16" xfId="0" applyNumberFormat="1" applyFill="1" applyBorder="1"/>
    <xf numFmtId="10" fontId="0" fillId="0" borderId="0" xfId="0" applyNumberFormat="1"/>
    <xf numFmtId="166" fontId="0" fillId="2" borderId="17" xfId="0" applyNumberFormat="1" applyFill="1" applyBorder="1"/>
    <xf numFmtId="10" fontId="0" fillId="0" borderId="5" xfId="0" applyNumberFormat="1" applyBorder="1"/>
    <xf numFmtId="10" fontId="0" fillId="2" borderId="16" xfId="0" applyNumberFormat="1" applyFill="1" applyBorder="1"/>
    <xf numFmtId="37" fontId="0" fillId="0" borderId="16" xfId="0" applyNumberFormat="1" applyBorder="1"/>
    <xf numFmtId="0" fontId="0" fillId="0" borderId="11" xfId="0" applyBorder="1" applyAlignment="1">
      <alignment horizontal="center" wrapText="1"/>
    </xf>
    <xf numFmtId="14" fontId="2" fillId="0" borderId="13" xfId="0" applyNumberFormat="1" applyFont="1" applyBorder="1"/>
    <xf numFmtId="9" fontId="0" fillId="0" borderId="0" xfId="1" applyFont="1" applyFill="1" applyBorder="1"/>
    <xf numFmtId="166" fontId="0" fillId="0" borderId="0" xfId="1" applyNumberFormat="1" applyFont="1" applyFill="1" applyBorder="1"/>
    <xf numFmtId="166" fontId="0" fillId="2" borderId="14" xfId="0" applyNumberFormat="1" applyFill="1" applyBorder="1"/>
    <xf numFmtId="166" fontId="0" fillId="0" borderId="14" xfId="0" applyNumberFormat="1" applyBorder="1"/>
    <xf numFmtId="166" fontId="0" fillId="2" borderId="0" xfId="0" applyNumberFormat="1" applyFill="1"/>
    <xf numFmtId="166" fontId="0" fillId="2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1CE-D2C9-47C3-863C-C023E66927E3}">
  <sheetPr codeName="Sheet8"/>
  <dimension ref="A1:V76"/>
  <sheetViews>
    <sheetView tabSelected="1" zoomScaleNormal="100" workbookViewId="0">
      <selection activeCell="D33" sqref="D33"/>
    </sheetView>
  </sheetViews>
  <sheetFormatPr defaultColWidth="9.109375" defaultRowHeight="14.4" x14ac:dyDescent="0.3"/>
  <cols>
    <col min="1" max="1" width="12.109375" customWidth="1"/>
    <col min="2" max="2" width="13.33203125" customWidth="1"/>
    <col min="3" max="3" width="13.44140625" customWidth="1"/>
    <col min="4" max="4" width="13.88671875" customWidth="1"/>
    <col min="5" max="5" width="10.88671875" customWidth="1"/>
    <col min="6" max="6" width="11" customWidth="1"/>
    <col min="7" max="7" width="13.44140625" customWidth="1"/>
    <col min="8" max="8" width="12.6640625" customWidth="1"/>
    <col min="9" max="9" width="12.109375" customWidth="1"/>
    <col min="10" max="10" width="13.33203125" customWidth="1"/>
    <col min="11" max="12" width="11.109375" customWidth="1"/>
    <col min="13" max="13" width="13.33203125" customWidth="1"/>
    <col min="14" max="15" width="9.109375" customWidth="1"/>
    <col min="16" max="16" width="13.33203125" customWidth="1"/>
    <col min="17" max="18" width="9.109375" customWidth="1"/>
    <col min="19" max="19" width="13.33203125" customWidth="1"/>
    <col min="20" max="21" width="9.109375" customWidth="1"/>
  </cols>
  <sheetData>
    <row r="1" spans="1:19" x14ac:dyDescent="0.3">
      <c r="A1" s="1" t="s">
        <v>0</v>
      </c>
      <c r="B1" s="1" t="s">
        <v>1</v>
      </c>
    </row>
    <row r="2" spans="1:19" x14ac:dyDescent="0.3">
      <c r="A2" s="1"/>
      <c r="B2" s="1" t="s">
        <v>2</v>
      </c>
    </row>
    <row r="3" spans="1:19" x14ac:dyDescent="0.3">
      <c r="A3" s="1"/>
      <c r="B3" s="1" t="s">
        <v>3</v>
      </c>
    </row>
    <row r="4" spans="1:19" x14ac:dyDescent="0.3">
      <c r="A4" s="1"/>
      <c r="B4" s="1" t="s">
        <v>4</v>
      </c>
    </row>
    <row r="5" spans="1:19" x14ac:dyDescent="0.3">
      <c r="B5" s="1"/>
      <c r="C5" s="1"/>
    </row>
    <row r="6" spans="1:19" x14ac:dyDescent="0.3">
      <c r="B6" s="2" t="s">
        <v>5</v>
      </c>
      <c r="C6" s="3"/>
      <c r="D6" s="4"/>
      <c r="E6" s="2" t="s">
        <v>6</v>
      </c>
      <c r="F6" s="3"/>
      <c r="G6" s="4"/>
      <c r="H6" s="2" t="s">
        <v>7</v>
      </c>
      <c r="I6" s="3"/>
      <c r="J6" s="4"/>
      <c r="K6" s="2" t="s">
        <v>8</v>
      </c>
      <c r="L6" s="3"/>
      <c r="M6" s="4"/>
      <c r="N6" s="2" t="s">
        <v>9</v>
      </c>
      <c r="O6" s="3"/>
      <c r="P6" s="4"/>
      <c r="Q6" s="2" t="s">
        <v>10</v>
      </c>
      <c r="R6" s="3"/>
      <c r="S6" s="4"/>
    </row>
    <row r="7" spans="1:19" ht="72" x14ac:dyDescent="0.3">
      <c r="B7" s="5" t="s">
        <v>11</v>
      </c>
      <c r="C7" s="6" t="s">
        <v>12</v>
      </c>
      <c r="D7" s="7" t="s">
        <v>13</v>
      </c>
      <c r="E7" s="8" t="s">
        <v>14</v>
      </c>
      <c r="F7" s="9" t="s">
        <v>15</v>
      </c>
      <c r="G7" s="10" t="s">
        <v>16</v>
      </c>
      <c r="H7" s="8" t="s">
        <v>14</v>
      </c>
      <c r="I7" s="9" t="s">
        <v>15</v>
      </c>
      <c r="J7" s="10" t="s">
        <v>16</v>
      </c>
      <c r="K7" s="8" t="s">
        <v>14</v>
      </c>
      <c r="L7" s="9" t="s">
        <v>15</v>
      </c>
      <c r="M7" s="10" t="s">
        <v>16</v>
      </c>
      <c r="N7" s="8" t="s">
        <v>14</v>
      </c>
      <c r="O7" s="9" t="s">
        <v>15</v>
      </c>
      <c r="P7" s="10" t="s">
        <v>16</v>
      </c>
      <c r="Q7" s="8" t="s">
        <v>14</v>
      </c>
      <c r="R7" s="9" t="s">
        <v>15</v>
      </c>
      <c r="S7" s="10" t="s">
        <v>16</v>
      </c>
    </row>
    <row r="8" spans="1:19" x14ac:dyDescent="0.3">
      <c r="A8" s="11" t="s">
        <v>17</v>
      </c>
      <c r="B8" s="12" t="str">
        <f t="shared" ref="B8" si="0">C8&amp;D8</f>
        <v>4419744561</v>
      </c>
      <c r="C8" s="13">
        <v>44197</v>
      </c>
      <c r="D8" s="14">
        <v>44561</v>
      </c>
      <c r="E8" s="15">
        <f>AVERAGE($F$19:$I$19)</f>
        <v>1.121</v>
      </c>
      <c r="F8" s="16">
        <f>AVERAGE($P$19:$S$19)</f>
        <v>1.2902500000000001</v>
      </c>
      <c r="G8" s="17">
        <f>ROUND((F8-E8)/E8,5)</f>
        <v>0.15098</v>
      </c>
      <c r="H8" s="15">
        <f>AVERAGE($F20:$I20)</f>
        <v>1.0585</v>
      </c>
      <c r="I8" s="16">
        <f>AVERAGE($P$20:$S$20)</f>
        <v>1.17475</v>
      </c>
      <c r="J8" s="17">
        <f>ROUND((I8-H8)/H8,5)</f>
        <v>0.10983</v>
      </c>
      <c r="K8" s="15">
        <f>AVERAGE($F21:$I21)</f>
        <v>1.0775000000000001</v>
      </c>
      <c r="L8" s="16">
        <f>AVERAGE($P$21:$S$21)</f>
        <v>1.2465000000000002</v>
      </c>
      <c r="M8" s="17">
        <f>ROUND((L8-K8)/K8,5)</f>
        <v>0.15684000000000001</v>
      </c>
      <c r="N8" s="15">
        <f>AVERAGE($F22:$I22)</f>
        <v>1.11975</v>
      </c>
      <c r="O8" s="16">
        <f>AVERAGE($P$22:$S$22)</f>
        <v>1.3054999999999999</v>
      </c>
      <c r="P8" s="17">
        <f>ROUND((O8-N8)/N8,5)</f>
        <v>0.16589000000000001</v>
      </c>
      <c r="Q8" s="18">
        <f>AVERAGE($F27:$I27)</f>
        <v>283.35000000000002</v>
      </c>
      <c r="R8" s="19">
        <f>AVERAGE($P$27:$S$27)</f>
        <v>320.875</v>
      </c>
      <c r="S8" s="17">
        <f>ROUND((R8-Q8)/Q8,5)</f>
        <v>0.13242999999999999</v>
      </c>
    </row>
    <row r="10" spans="1:19" ht="28.8" x14ac:dyDescent="0.3">
      <c r="F10" t="s">
        <v>18</v>
      </c>
      <c r="G10" s="20" t="s">
        <v>19</v>
      </c>
      <c r="I10" t="s">
        <v>18</v>
      </c>
      <c r="J10" s="20" t="s">
        <v>19</v>
      </c>
      <c r="L10" t="s">
        <v>18</v>
      </c>
      <c r="M10" s="20" t="s">
        <v>19</v>
      </c>
      <c r="O10" t="s">
        <v>18</v>
      </c>
      <c r="P10" s="20" t="s">
        <v>19</v>
      </c>
      <c r="R10" t="s">
        <v>18</v>
      </c>
      <c r="S10" s="20" t="s">
        <v>19</v>
      </c>
    </row>
    <row r="11" spans="1:19" x14ac:dyDescent="0.3">
      <c r="A11" s="21" t="s">
        <v>19</v>
      </c>
      <c r="B11" s="22" t="str">
        <f>C11&amp;D11</f>
        <v>4389144255</v>
      </c>
      <c r="C11" s="23">
        <v>43891</v>
      </c>
      <c r="D11" s="24">
        <v>44255</v>
      </c>
      <c r="E11" s="25">
        <f>AVERAGE($C$19:$F$19)</f>
        <v>1.0767500000000001</v>
      </c>
      <c r="F11" s="26">
        <f>$E$8</f>
        <v>1.121</v>
      </c>
      <c r="G11" s="27">
        <f>ROUND((F11-E11)/E11,5)</f>
        <v>4.1099999999999998E-2</v>
      </c>
      <c r="H11" s="25">
        <f>AVERAGE($C20:$F20)</f>
        <v>1.0299999999999998</v>
      </c>
      <c r="I11" s="26">
        <f>$H$8</f>
        <v>1.0585</v>
      </c>
      <c r="J11" s="27">
        <f t="shared" ref="J11:J14" si="1">ROUND((I11-H11)/H11,5)</f>
        <v>2.767E-2</v>
      </c>
      <c r="K11" s="25">
        <f>AVERAGE($C21:$F21)</f>
        <v>0.96399999999999997</v>
      </c>
      <c r="L11" s="26">
        <f>$K$8</f>
        <v>1.0775000000000001</v>
      </c>
      <c r="M11" s="27">
        <f t="shared" ref="M11:M14" si="2">ROUND((L11-K11)/K11,5)</f>
        <v>0.11774</v>
      </c>
      <c r="N11" s="25">
        <f>AVERAGE($C22:$F22)</f>
        <v>1.06575</v>
      </c>
      <c r="O11" s="26">
        <f>$N$8</f>
        <v>1.11975</v>
      </c>
      <c r="P11" s="27">
        <f t="shared" ref="P11:P14" si="3">ROUND((O11-N11)/N11,5)</f>
        <v>5.067E-2</v>
      </c>
      <c r="Q11" s="28">
        <f>AVERAGE($C27:$F27)</f>
        <v>274.10000000000002</v>
      </c>
      <c r="R11" s="29">
        <f>$Q$8</f>
        <v>283.35000000000002</v>
      </c>
      <c r="S11" s="27">
        <f t="shared" ref="S11:S14" si="4">ROUND((R11-Q11)/Q11,5)</f>
        <v>3.3750000000000002E-2</v>
      </c>
    </row>
    <row r="12" spans="1:19" x14ac:dyDescent="0.3">
      <c r="A12" s="30"/>
      <c r="B12" s="31" t="str">
        <f>C12&amp;D12</f>
        <v>4398344347</v>
      </c>
      <c r="C12" s="32">
        <v>43983</v>
      </c>
      <c r="D12" s="33">
        <v>44347</v>
      </c>
      <c r="E12" s="34">
        <f>AVERAGE($D$19:$G$19)</f>
        <v>1.0885</v>
      </c>
      <c r="F12" s="35">
        <f t="shared" ref="F12:F14" si="5">$E$8</f>
        <v>1.121</v>
      </c>
      <c r="G12" s="36">
        <f t="shared" ref="G12:G14" si="6">ROUND((F12-E12)/E12,5)</f>
        <v>2.9860000000000001E-2</v>
      </c>
      <c r="H12" s="34">
        <f>AVERAGE($D$20:$G$20)</f>
        <v>1.0369999999999999</v>
      </c>
      <c r="I12" s="35">
        <f t="shared" ref="I12:I14" si="7">$H$8</f>
        <v>1.0585</v>
      </c>
      <c r="J12" s="36">
        <f t="shared" si="1"/>
        <v>2.0729999999999998E-2</v>
      </c>
      <c r="K12" s="34">
        <f>AVERAGE($D$21:$G$21)</f>
        <v>1.0002499999999999</v>
      </c>
      <c r="L12" s="35">
        <f t="shared" ref="L12:L14" si="8">$K$8</f>
        <v>1.0775000000000001</v>
      </c>
      <c r="M12" s="36">
        <f t="shared" si="2"/>
        <v>7.7229999999999993E-2</v>
      </c>
      <c r="N12" s="34">
        <f>AVERAGE($D$22:$G$22)</f>
        <v>1.07925</v>
      </c>
      <c r="O12" s="35">
        <f t="shared" ref="O12:O14" si="9">$N$8</f>
        <v>1.11975</v>
      </c>
      <c r="P12" s="36">
        <f t="shared" si="3"/>
        <v>3.7530000000000001E-2</v>
      </c>
      <c r="Q12" s="37">
        <f>AVERAGE($D$27:$G$27)</f>
        <v>276.375</v>
      </c>
      <c r="R12" s="38">
        <f t="shared" ref="R12:R14" si="10">$Q$8</f>
        <v>283.35000000000002</v>
      </c>
      <c r="S12" s="36">
        <f t="shared" si="4"/>
        <v>2.5239999999999999E-2</v>
      </c>
    </row>
    <row r="13" spans="1:19" x14ac:dyDescent="0.3">
      <c r="A13" s="30"/>
      <c r="B13" s="31" t="str">
        <f>C13&amp;D13</f>
        <v>4401344377</v>
      </c>
      <c r="C13" s="32">
        <v>44013</v>
      </c>
      <c r="D13" s="33">
        <v>44377</v>
      </c>
      <c r="E13" s="34">
        <f>AVERAGE($D$19:$G$19)</f>
        <v>1.0885</v>
      </c>
      <c r="F13" s="35">
        <f t="shared" si="5"/>
        <v>1.121</v>
      </c>
      <c r="G13" s="36">
        <f t="shared" si="6"/>
        <v>2.9860000000000001E-2</v>
      </c>
      <c r="H13" s="34">
        <f>AVERAGE($D$20:$G$20)</f>
        <v>1.0369999999999999</v>
      </c>
      <c r="I13" s="35">
        <f t="shared" si="7"/>
        <v>1.0585</v>
      </c>
      <c r="J13" s="36">
        <f t="shared" si="1"/>
        <v>2.0729999999999998E-2</v>
      </c>
      <c r="K13" s="34">
        <f>AVERAGE($D$21:$G$21)</f>
        <v>1.0002499999999999</v>
      </c>
      <c r="L13" s="35">
        <f t="shared" si="8"/>
        <v>1.0775000000000001</v>
      </c>
      <c r="M13" s="36">
        <f t="shared" si="2"/>
        <v>7.7229999999999993E-2</v>
      </c>
      <c r="N13" s="34">
        <f>AVERAGE($D$22:$G$22)</f>
        <v>1.07925</v>
      </c>
      <c r="O13" s="35">
        <f t="shared" si="9"/>
        <v>1.11975</v>
      </c>
      <c r="P13" s="36">
        <f t="shared" si="3"/>
        <v>3.7530000000000001E-2</v>
      </c>
      <c r="Q13" s="37">
        <f>AVERAGE($D$27:$G$27)</f>
        <v>276.375</v>
      </c>
      <c r="R13" s="38">
        <f t="shared" si="10"/>
        <v>283.35000000000002</v>
      </c>
      <c r="S13" s="36">
        <f t="shared" si="4"/>
        <v>2.5239999999999999E-2</v>
      </c>
    </row>
    <row r="14" spans="1:19" x14ac:dyDescent="0.3">
      <c r="A14" s="39"/>
      <c r="B14" s="12" t="str">
        <f>C14&amp;D14</f>
        <v>4410544469</v>
      </c>
      <c r="C14" s="13">
        <v>44105</v>
      </c>
      <c r="D14" s="14">
        <v>44469</v>
      </c>
      <c r="E14" s="15">
        <f>AVERAGE($E$19:$H$19)</f>
        <v>1.10375</v>
      </c>
      <c r="F14" s="16">
        <f t="shared" si="5"/>
        <v>1.121</v>
      </c>
      <c r="G14" s="17">
        <f t="shared" si="6"/>
        <v>1.5630000000000002E-2</v>
      </c>
      <c r="H14" s="15">
        <f>AVERAGE($E$20:$H$20)</f>
        <v>1.046</v>
      </c>
      <c r="I14" s="16">
        <f t="shared" si="7"/>
        <v>1.0585</v>
      </c>
      <c r="J14" s="17">
        <f t="shared" si="1"/>
        <v>1.1950000000000001E-2</v>
      </c>
      <c r="K14" s="15">
        <f>AVERAGE($E$21:$H$21)</f>
        <v>1.0357499999999999</v>
      </c>
      <c r="L14" s="16">
        <f t="shared" si="8"/>
        <v>1.0775000000000001</v>
      </c>
      <c r="M14" s="17">
        <f t="shared" si="2"/>
        <v>4.0309999999999999E-2</v>
      </c>
      <c r="N14" s="15">
        <f>AVERAGE($E$22:$H$22)</f>
        <v>1.0987500000000001</v>
      </c>
      <c r="O14" s="16">
        <f t="shared" si="9"/>
        <v>1.11975</v>
      </c>
      <c r="P14" s="17">
        <f t="shared" si="3"/>
        <v>1.9109999999999999E-2</v>
      </c>
      <c r="Q14" s="18">
        <f>AVERAGE($E$27:$H$27)</f>
        <v>279.20000000000005</v>
      </c>
      <c r="R14" s="19">
        <f t="shared" si="10"/>
        <v>283.35000000000002</v>
      </c>
      <c r="S14" s="17">
        <f t="shared" si="4"/>
        <v>1.486E-2</v>
      </c>
    </row>
    <row r="17" spans="1:22" x14ac:dyDescent="0.3">
      <c r="A17" s="40"/>
      <c r="B17" s="41" t="s">
        <v>20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</row>
    <row r="18" spans="1:22" x14ac:dyDescent="0.3">
      <c r="A18" s="43"/>
      <c r="B18" s="44">
        <v>84.167361111111106</v>
      </c>
      <c r="C18" s="44">
        <v>84.168055555555554</v>
      </c>
      <c r="D18" s="44">
        <v>84.168750000000003</v>
      </c>
      <c r="E18" s="44">
        <v>84.169444444444437</v>
      </c>
      <c r="F18" s="44">
        <v>84.209027777777777</v>
      </c>
      <c r="G18" s="44">
        <v>84.209722222222226</v>
      </c>
      <c r="H18" s="44">
        <v>84.21041666666666</v>
      </c>
      <c r="I18" s="44">
        <v>84.211111111111109</v>
      </c>
      <c r="J18" s="44">
        <v>84.250694444444449</v>
      </c>
      <c r="K18" s="44">
        <v>84.251388888888883</v>
      </c>
      <c r="L18" s="44">
        <v>84.252083333333331</v>
      </c>
      <c r="M18" s="44">
        <v>84.25277777777778</v>
      </c>
      <c r="N18" s="44">
        <v>84.292361111111106</v>
      </c>
      <c r="O18" s="44">
        <v>84.293055555555554</v>
      </c>
      <c r="P18" s="44">
        <v>84.293750000000003</v>
      </c>
      <c r="Q18" s="44">
        <v>84.294444444444451</v>
      </c>
      <c r="R18" s="44">
        <v>84.334027777777777</v>
      </c>
      <c r="S18" s="45">
        <v>84.334722222222226</v>
      </c>
      <c r="T18" s="44"/>
      <c r="U18" s="44"/>
      <c r="V18" s="44"/>
    </row>
    <row r="19" spans="1:22" x14ac:dyDescent="0.3">
      <c r="A19" s="46" t="s">
        <v>6</v>
      </c>
      <c r="B19" s="47">
        <v>1.054</v>
      </c>
      <c r="C19" s="47">
        <v>1.0620000000000001</v>
      </c>
      <c r="D19" s="47">
        <v>1.07</v>
      </c>
      <c r="E19" s="47">
        <v>1.081</v>
      </c>
      <c r="F19" s="47">
        <v>1.0940000000000001</v>
      </c>
      <c r="G19" s="47">
        <v>1.109</v>
      </c>
      <c r="H19" s="47">
        <v>1.131</v>
      </c>
      <c r="I19" s="47">
        <v>1.1499999999999999</v>
      </c>
      <c r="J19" s="47">
        <v>1.171</v>
      </c>
      <c r="K19" s="47">
        <v>1.1919999999999999</v>
      </c>
      <c r="L19" s="47">
        <v>1.2170000000000001</v>
      </c>
      <c r="M19" s="47">
        <v>1.2390000000000001</v>
      </c>
      <c r="N19" s="47">
        <v>1.2529999999999999</v>
      </c>
      <c r="O19" s="47">
        <v>1.2649999999999999</v>
      </c>
      <c r="P19" s="47">
        <v>1.276</v>
      </c>
      <c r="Q19" s="47">
        <v>1.286</v>
      </c>
      <c r="R19" s="47">
        <v>1.2949999999999999</v>
      </c>
      <c r="S19" s="48">
        <v>1.304</v>
      </c>
      <c r="T19" s="47"/>
      <c r="U19" s="47"/>
      <c r="V19" s="47"/>
    </row>
    <row r="20" spans="1:22" x14ac:dyDescent="0.3">
      <c r="A20" s="46" t="s">
        <v>21</v>
      </c>
      <c r="B20" s="47">
        <v>1.018</v>
      </c>
      <c r="C20" s="47">
        <v>1.0209999999999999</v>
      </c>
      <c r="D20" s="47">
        <v>1.026</v>
      </c>
      <c r="E20" s="47">
        <v>1.0309999999999999</v>
      </c>
      <c r="F20" s="47">
        <v>1.042</v>
      </c>
      <c r="G20" s="47">
        <v>1.0489999999999999</v>
      </c>
      <c r="H20" s="47">
        <v>1.0620000000000001</v>
      </c>
      <c r="I20" s="47">
        <v>1.081</v>
      </c>
      <c r="J20" s="47">
        <v>1.097</v>
      </c>
      <c r="K20" s="47">
        <v>1.115</v>
      </c>
      <c r="L20" s="47">
        <v>1.1299999999999999</v>
      </c>
      <c r="M20" s="47">
        <v>1.1319999999999999</v>
      </c>
      <c r="N20" s="47">
        <v>1.147</v>
      </c>
      <c r="O20" s="47">
        <v>1.153</v>
      </c>
      <c r="P20" s="47">
        <v>1.161</v>
      </c>
      <c r="Q20" s="47">
        <v>1.169</v>
      </c>
      <c r="R20" s="47">
        <v>1.181</v>
      </c>
      <c r="S20" s="48">
        <v>1.1879999999999999</v>
      </c>
      <c r="T20" s="47"/>
      <c r="U20" s="47"/>
      <c r="V20" s="47"/>
    </row>
    <row r="21" spans="1:22" x14ac:dyDescent="0.3">
      <c r="A21" s="49" t="s">
        <v>8</v>
      </c>
      <c r="B21" s="47">
        <v>0.94799999999999995</v>
      </c>
      <c r="C21" s="47">
        <v>0.91500000000000004</v>
      </c>
      <c r="D21" s="47">
        <v>0.99</v>
      </c>
      <c r="E21" s="47">
        <v>0.94899999999999995</v>
      </c>
      <c r="F21" s="47">
        <v>1.002</v>
      </c>
      <c r="G21" s="47">
        <v>1.06</v>
      </c>
      <c r="H21" s="47">
        <v>1.1319999999999999</v>
      </c>
      <c r="I21" s="47">
        <v>1.1160000000000001</v>
      </c>
      <c r="J21" s="47">
        <v>1.1850000000000001</v>
      </c>
      <c r="K21" s="47">
        <v>1.32</v>
      </c>
      <c r="L21" s="47">
        <v>1.3839999999999999</v>
      </c>
      <c r="M21" s="47">
        <v>1.298</v>
      </c>
      <c r="N21" s="47">
        <v>1.2989999999999999</v>
      </c>
      <c r="O21" s="47">
        <v>1.2969999999999999</v>
      </c>
      <c r="P21" s="47">
        <v>1.306</v>
      </c>
      <c r="Q21" s="47">
        <v>1.2290000000000001</v>
      </c>
      <c r="R21" s="47">
        <v>1.2190000000000001</v>
      </c>
      <c r="S21" s="48">
        <v>1.232</v>
      </c>
      <c r="T21" s="47"/>
      <c r="U21" s="47"/>
      <c r="V21" s="47"/>
    </row>
    <row r="22" spans="1:22" x14ac:dyDescent="0.3">
      <c r="A22" s="49" t="s">
        <v>9</v>
      </c>
      <c r="B22" s="47">
        <v>1.0429999999999999</v>
      </c>
      <c r="C22" s="47">
        <v>1.0580000000000001</v>
      </c>
      <c r="D22" s="47">
        <v>1.0569999999999999</v>
      </c>
      <c r="E22" s="47">
        <v>1.0680000000000001</v>
      </c>
      <c r="F22" s="47">
        <v>1.08</v>
      </c>
      <c r="G22" s="47">
        <v>1.1120000000000001</v>
      </c>
      <c r="H22" s="47">
        <v>1.135</v>
      </c>
      <c r="I22" s="47">
        <v>1.1519999999999999</v>
      </c>
      <c r="J22" s="47">
        <v>1.179</v>
      </c>
      <c r="K22" s="47">
        <v>1.216</v>
      </c>
      <c r="L22" s="47">
        <v>1.2390000000000001</v>
      </c>
      <c r="M22" s="47">
        <v>1.2549999999999999</v>
      </c>
      <c r="N22" s="47">
        <v>1.2649999999999999</v>
      </c>
      <c r="O22" s="47">
        <v>1.2769999999999999</v>
      </c>
      <c r="P22" s="47">
        <v>1.29</v>
      </c>
      <c r="Q22" s="47">
        <v>1.3</v>
      </c>
      <c r="R22" s="47">
        <v>1.31</v>
      </c>
      <c r="S22" s="48">
        <v>1.3220000000000001</v>
      </c>
      <c r="T22" s="47"/>
      <c r="U22" s="47"/>
      <c r="V22" s="47"/>
    </row>
    <row r="23" spans="1:22" x14ac:dyDescent="0.3">
      <c r="A23" s="50"/>
      <c r="S23" s="51"/>
    </row>
    <row r="24" spans="1:22" x14ac:dyDescent="0.3">
      <c r="A24" s="50"/>
      <c r="S24" s="51"/>
    </row>
    <row r="25" spans="1:22" x14ac:dyDescent="0.3">
      <c r="A25" s="50"/>
      <c r="B25" t="s">
        <v>22</v>
      </c>
      <c r="S25" s="51"/>
    </row>
    <row r="26" spans="1:22" x14ac:dyDescent="0.3">
      <c r="A26" s="50"/>
      <c r="B26" s="44">
        <v>84.167361111111106</v>
      </c>
      <c r="C26" s="44">
        <v>84.168055555555554</v>
      </c>
      <c r="D26" s="44">
        <v>84.168750000000003</v>
      </c>
      <c r="E26" s="44">
        <v>84.169444444444437</v>
      </c>
      <c r="F26" s="44">
        <v>84.209027777777777</v>
      </c>
      <c r="G26" s="44">
        <v>84.209722222222226</v>
      </c>
      <c r="H26" s="44">
        <v>84.21041666666666</v>
      </c>
      <c r="I26" s="44">
        <v>84.211111111111109</v>
      </c>
      <c r="J26" s="44">
        <v>84.250694444444449</v>
      </c>
      <c r="K26" s="44">
        <v>84.251388888888883</v>
      </c>
      <c r="L26" s="44">
        <v>84.252083333333331</v>
      </c>
      <c r="M26" s="44">
        <v>84.25277777777778</v>
      </c>
      <c r="N26" s="44">
        <v>84.292361111111106</v>
      </c>
      <c r="O26" s="44">
        <v>84.293055555555554</v>
      </c>
      <c r="P26" s="44">
        <v>84.293750000000003</v>
      </c>
      <c r="Q26" s="44">
        <v>84.294444444444451</v>
      </c>
      <c r="R26" s="44">
        <v>84.334027777777777</v>
      </c>
      <c r="S26" s="45">
        <v>84.334722222222226</v>
      </c>
      <c r="T26" s="44"/>
      <c r="U26" s="44"/>
      <c r="V26" s="44"/>
    </row>
    <row r="27" spans="1:22" x14ac:dyDescent="0.3">
      <c r="A27" s="46" t="s">
        <v>10</v>
      </c>
      <c r="B27" s="52">
        <v>274.10000000000002</v>
      </c>
      <c r="C27" s="52">
        <v>271.60000000000002</v>
      </c>
      <c r="D27" s="52">
        <v>273.3</v>
      </c>
      <c r="E27" s="52">
        <v>274.39999999999998</v>
      </c>
      <c r="F27" s="52">
        <v>277.10000000000002</v>
      </c>
      <c r="G27" s="52">
        <v>280.7</v>
      </c>
      <c r="H27" s="52">
        <v>284.60000000000002</v>
      </c>
      <c r="I27" s="52">
        <v>291</v>
      </c>
      <c r="J27" s="52">
        <v>296.60000000000002</v>
      </c>
      <c r="K27" s="52">
        <v>302</v>
      </c>
      <c r="L27" s="52">
        <v>305.5</v>
      </c>
      <c r="M27" s="52">
        <v>308.60000000000002</v>
      </c>
      <c r="N27" s="52">
        <v>311.39999999999998</v>
      </c>
      <c r="O27" s="52">
        <v>314.2</v>
      </c>
      <c r="P27" s="52">
        <v>317.8</v>
      </c>
      <c r="Q27" s="52">
        <v>320.10000000000002</v>
      </c>
      <c r="R27" s="52">
        <v>321.89999999999998</v>
      </c>
      <c r="S27" s="53">
        <v>323.7</v>
      </c>
      <c r="T27" s="52"/>
      <c r="U27" s="52"/>
      <c r="V27" s="52"/>
    </row>
    <row r="28" spans="1:22" x14ac:dyDescent="0.3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</row>
    <row r="30" spans="1:22" ht="86.4" x14ac:dyDescent="0.3">
      <c r="A30" s="57" t="s">
        <v>23</v>
      </c>
      <c r="B30" s="41"/>
      <c r="C30" s="41"/>
      <c r="D30" s="41"/>
      <c r="E30" s="41"/>
      <c r="F30" s="58" t="s">
        <v>24</v>
      </c>
      <c r="G30" s="58" t="s">
        <v>25</v>
      </c>
      <c r="H30" s="58" t="s">
        <v>26</v>
      </c>
      <c r="I30" s="58" t="s">
        <v>27</v>
      </c>
      <c r="J30" s="58" t="s">
        <v>28</v>
      </c>
      <c r="K30" s="58" t="s">
        <v>29</v>
      </c>
      <c r="L30" s="58" t="s">
        <v>30</v>
      </c>
      <c r="M30" s="58" t="s">
        <v>31</v>
      </c>
      <c r="N30" s="41"/>
      <c r="O30" s="41"/>
      <c r="P30" s="42"/>
    </row>
    <row r="31" spans="1:22" x14ac:dyDescent="0.3">
      <c r="A31" s="43"/>
      <c r="B31" s="59" t="s">
        <v>32</v>
      </c>
      <c r="C31" s="60" t="s">
        <v>33</v>
      </c>
      <c r="D31" s="61">
        <v>111748619</v>
      </c>
      <c r="E31" s="62">
        <f>D31/D33</f>
        <v>0.89328045196920336</v>
      </c>
      <c r="F31" s="63">
        <f>$G$8</f>
        <v>0.15098</v>
      </c>
      <c r="G31" s="63">
        <f>ROUND(E31*F31,5)</f>
        <v>0.13486999999999999</v>
      </c>
      <c r="P31" s="51"/>
    </row>
    <row r="32" spans="1:22" x14ac:dyDescent="0.3">
      <c r="A32" s="43"/>
      <c r="B32" s="64"/>
      <c r="C32" t="s">
        <v>34</v>
      </c>
      <c r="D32" s="65">
        <v>13350524</v>
      </c>
      <c r="E32" s="66">
        <f>D32/D33</f>
        <v>0.10671954803079667</v>
      </c>
      <c r="F32" s="63">
        <f>$J$8</f>
        <v>0.10983</v>
      </c>
      <c r="G32" s="67">
        <f>ROUND(E32*F32,5)</f>
        <v>1.172E-2</v>
      </c>
      <c r="P32" s="51"/>
    </row>
    <row r="33" spans="1:16" ht="15" thickBot="1" x14ac:dyDescent="0.35">
      <c r="A33" s="43"/>
      <c r="D33" s="61">
        <f>SUM(D31:D32)</f>
        <v>125099143</v>
      </c>
      <c r="E33" s="62">
        <f>SUM(E31:E32)</f>
        <v>1</v>
      </c>
      <c r="G33" s="63">
        <f>SUM(G31:G32)</f>
        <v>0.14659</v>
      </c>
      <c r="H33">
        <v>2.5</v>
      </c>
      <c r="I33" s="62">
        <v>0.01</v>
      </c>
      <c r="J33" s="62">
        <f>H33*I33</f>
        <v>2.5000000000000001E-2</v>
      </c>
      <c r="K33" s="68">
        <f>G33+J33</f>
        <v>0.17158999999999999</v>
      </c>
      <c r="L33" s="62">
        <f>D33/D51</f>
        <v>0.59121422050170191</v>
      </c>
      <c r="M33" s="69">
        <f>ROUND(L33*K33,4)</f>
        <v>0.1014</v>
      </c>
      <c r="P33" s="51"/>
    </row>
    <row r="34" spans="1:16" ht="15" thickTop="1" x14ac:dyDescent="0.3">
      <c r="A34" s="43"/>
      <c r="L34" s="62"/>
      <c r="P34" s="51"/>
    </row>
    <row r="35" spans="1:16" x14ac:dyDescent="0.3">
      <c r="A35" s="43"/>
      <c r="B35" s="59" t="s">
        <v>35</v>
      </c>
      <c r="C35" s="60" t="s">
        <v>36</v>
      </c>
      <c r="D35" s="61">
        <v>3639086</v>
      </c>
      <c r="E35" s="62">
        <f>D35/D37</f>
        <v>0.83555096958588282</v>
      </c>
      <c r="F35" s="63">
        <f>$G$8</f>
        <v>0.15098</v>
      </c>
      <c r="G35" s="63">
        <f>ROUND(E35*F35,5)</f>
        <v>0.12615000000000001</v>
      </c>
      <c r="L35" s="62"/>
      <c r="P35" s="51"/>
    </row>
    <row r="36" spans="1:16" x14ac:dyDescent="0.3">
      <c r="A36" s="43"/>
      <c r="C36" t="s">
        <v>34</v>
      </c>
      <c r="D36" s="65">
        <v>716227</v>
      </c>
      <c r="E36" s="66">
        <f>D36/D37</f>
        <v>0.16444903041411718</v>
      </c>
      <c r="F36" s="63">
        <f>$J$8</f>
        <v>0.10983</v>
      </c>
      <c r="G36" s="67">
        <f>ROUND(E36*F36,5)</f>
        <v>1.806E-2</v>
      </c>
      <c r="L36" s="62"/>
      <c r="P36" s="51"/>
    </row>
    <row r="37" spans="1:16" ht="15" thickBot="1" x14ac:dyDescent="0.35">
      <c r="A37" s="43"/>
      <c r="D37" s="61">
        <f>SUM(D35:D36)</f>
        <v>4355313</v>
      </c>
      <c r="E37" s="62">
        <f>SUM(E35:E36)</f>
        <v>1</v>
      </c>
      <c r="G37" s="70">
        <f>SUM(G35:G36)</f>
        <v>0.14421</v>
      </c>
      <c r="L37" s="62">
        <f>D37/D51</f>
        <v>2.0583058513325939E-2</v>
      </c>
      <c r="M37" s="69">
        <f>ROUND(L37*G37,4)</f>
        <v>3.0000000000000001E-3</v>
      </c>
      <c r="P37" s="51"/>
    </row>
    <row r="38" spans="1:16" ht="15" thickTop="1" x14ac:dyDescent="0.3">
      <c r="A38" s="43"/>
      <c r="L38" s="62"/>
      <c r="P38" s="51"/>
    </row>
    <row r="39" spans="1:16" x14ac:dyDescent="0.3">
      <c r="A39" s="43"/>
      <c r="B39" s="59" t="s">
        <v>37</v>
      </c>
      <c r="C39" s="60" t="s">
        <v>33</v>
      </c>
      <c r="D39" s="61">
        <v>7694077</v>
      </c>
      <c r="E39" s="62">
        <f>D39/$D$43</f>
        <v>0.37476469673953594</v>
      </c>
      <c r="F39" s="63">
        <f>$G$8</f>
        <v>0.15098</v>
      </c>
      <c r="G39" s="63">
        <f>ROUND(E39*F39,5)</f>
        <v>5.6579999999999998E-2</v>
      </c>
      <c r="L39" s="62"/>
      <c r="P39" s="51"/>
    </row>
    <row r="40" spans="1:16" x14ac:dyDescent="0.3">
      <c r="A40" s="43"/>
      <c r="C40" t="s">
        <v>34</v>
      </c>
      <c r="D40" s="61">
        <v>1292647</v>
      </c>
      <c r="E40" s="62">
        <f>D40/$D$43</f>
        <v>6.2962517914269753E-2</v>
      </c>
      <c r="F40" s="63">
        <f>$J$8</f>
        <v>0.10983</v>
      </c>
      <c r="G40" s="63">
        <f>ROUND(E40*F40,5)</f>
        <v>6.9199999999999999E-3</v>
      </c>
      <c r="L40" s="62"/>
      <c r="P40" s="51"/>
    </row>
    <row r="41" spans="1:16" x14ac:dyDescent="0.3">
      <c r="A41" s="43"/>
      <c r="C41" t="s">
        <v>9</v>
      </c>
      <c r="D41" s="61">
        <v>6118646</v>
      </c>
      <c r="E41" s="62">
        <f t="shared" ref="E41:E42" si="11">D41/$D$43</f>
        <v>0.29802827716002511</v>
      </c>
      <c r="F41" s="63">
        <f>P8</f>
        <v>0.16589000000000001</v>
      </c>
      <c r="G41" s="63">
        <f>ROUND(E41*F41,5)</f>
        <v>4.9439999999999998E-2</v>
      </c>
      <c r="L41" s="62"/>
      <c r="P41" s="51"/>
    </row>
    <row r="42" spans="1:16" x14ac:dyDescent="0.3">
      <c r="A42" s="43"/>
      <c r="C42" t="s">
        <v>8</v>
      </c>
      <c r="D42" s="65">
        <v>5425051</v>
      </c>
      <c r="E42" s="66">
        <f t="shared" si="11"/>
        <v>0.26424450818616918</v>
      </c>
      <c r="F42" s="63">
        <f>M8</f>
        <v>0.15684000000000001</v>
      </c>
      <c r="G42" s="67">
        <f>ROUND(E42*F42,5)</f>
        <v>4.1439999999999998E-2</v>
      </c>
      <c r="L42" s="62"/>
      <c r="P42" s="51"/>
    </row>
    <row r="43" spans="1:16" ht="15" thickBot="1" x14ac:dyDescent="0.35">
      <c r="A43" s="43"/>
      <c r="D43" s="61">
        <f>SUM(D39:D42)</f>
        <v>20530421</v>
      </c>
      <c r="E43" s="62">
        <f>SUM(E39:E42)</f>
        <v>1</v>
      </c>
      <c r="G43" s="70">
        <f>SUM(G39:G42)</f>
        <v>0.15437999999999999</v>
      </c>
      <c r="L43" s="62">
        <f>D43/D51</f>
        <v>9.7026059148037275E-2</v>
      </c>
      <c r="M43" s="69">
        <f>ROUND(L43*G43,4)</f>
        <v>1.4999999999999999E-2</v>
      </c>
      <c r="P43" s="51"/>
    </row>
    <row r="44" spans="1:16" ht="15" thickTop="1" x14ac:dyDescent="0.3">
      <c r="A44" s="43"/>
      <c r="L44" s="62"/>
      <c r="P44" s="51"/>
    </row>
    <row r="45" spans="1:16" x14ac:dyDescent="0.3">
      <c r="A45" s="43"/>
      <c r="B45" s="59" t="s">
        <v>38</v>
      </c>
      <c r="C45" s="60" t="s">
        <v>33</v>
      </c>
      <c r="D45" s="61">
        <v>37473512</v>
      </c>
      <c r="E45" s="69">
        <f>D45/$D$48</f>
        <v>0.60821674287301541</v>
      </c>
      <c r="F45" s="63">
        <f>$G$8</f>
        <v>0.15098</v>
      </c>
      <c r="G45" s="63">
        <f>ROUND(E45*F45,5)</f>
        <v>9.1829999999999995E-2</v>
      </c>
      <c r="L45" s="62"/>
      <c r="P45" s="51"/>
    </row>
    <row r="46" spans="1:16" x14ac:dyDescent="0.3">
      <c r="A46" s="43"/>
      <c r="C46" t="s">
        <v>34</v>
      </c>
      <c r="D46" s="61">
        <v>6177848</v>
      </c>
      <c r="E46" s="69">
        <f t="shared" ref="E46:E47" si="12">D46/$D$48</f>
        <v>0.10027004110328844</v>
      </c>
      <c r="F46" s="63">
        <f>$J$8</f>
        <v>0.10983</v>
      </c>
      <c r="G46" s="63">
        <f>ROUND(E46*F46,5)</f>
        <v>1.1010000000000001E-2</v>
      </c>
      <c r="L46" s="62"/>
      <c r="P46" s="51"/>
    </row>
    <row r="47" spans="1:16" x14ac:dyDescent="0.3">
      <c r="A47" s="43"/>
      <c r="C47" t="s">
        <v>39</v>
      </c>
      <c r="D47" s="65">
        <v>17960742</v>
      </c>
      <c r="E47" s="71">
        <f t="shared" si="12"/>
        <v>0.29151321602369612</v>
      </c>
      <c r="F47" s="63">
        <f>S8</f>
        <v>0.13242999999999999</v>
      </c>
      <c r="G47" s="67">
        <f>ROUND(E47*F47,5)</f>
        <v>3.8609999999999998E-2</v>
      </c>
      <c r="L47" s="62"/>
      <c r="P47" s="51"/>
    </row>
    <row r="48" spans="1:16" ht="15" thickBot="1" x14ac:dyDescent="0.35">
      <c r="A48" s="43"/>
      <c r="D48" s="61">
        <f>SUM(D45:D47)</f>
        <v>61612102</v>
      </c>
      <c r="E48" s="69">
        <f>SUM(E45:E47)</f>
        <v>1</v>
      </c>
      <c r="G48" s="70">
        <f>SUM(G45:G47)</f>
        <v>0.14144999999999999</v>
      </c>
      <c r="L48" s="66">
        <f>D48/D51</f>
        <v>0.2911766618369348</v>
      </c>
      <c r="M48" s="71">
        <f>ROUND(L48*G48,4)</f>
        <v>4.1200000000000001E-2</v>
      </c>
      <c r="P48" s="51"/>
    </row>
    <row r="49" spans="1:16" ht="15" thickTop="1" x14ac:dyDescent="0.3">
      <c r="A49" s="43"/>
      <c r="P49" s="51"/>
    </row>
    <row r="50" spans="1:16" ht="15" thickBot="1" x14ac:dyDescent="0.35">
      <c r="A50" s="43"/>
      <c r="L50" s="69">
        <f>L33+L37+L43+L48</f>
        <v>1</v>
      </c>
      <c r="M50" s="72">
        <f>M33+M37+M43+M48</f>
        <v>0.16060000000000002</v>
      </c>
      <c r="N50" t="s">
        <v>40</v>
      </c>
      <c r="P50" s="51"/>
    </row>
    <row r="51" spans="1:16" ht="15.6" thickTop="1" thickBot="1" x14ac:dyDescent="0.35">
      <c r="A51" s="43" t="s">
        <v>41</v>
      </c>
      <c r="D51" s="73">
        <f>D33+D37+D43+D48</f>
        <v>211596979</v>
      </c>
      <c r="P51" s="51"/>
    </row>
    <row r="52" spans="1:16" ht="15" thickTop="1" x14ac:dyDescent="0.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</row>
    <row r="55" spans="1:16" ht="100.8" x14ac:dyDescent="0.3">
      <c r="A55" s="57" t="s">
        <v>42</v>
      </c>
      <c r="B55" s="41"/>
      <c r="C55" s="58" t="s">
        <v>43</v>
      </c>
      <c r="D55" s="58" t="s">
        <v>44</v>
      </c>
      <c r="E55" s="58" t="s">
        <v>27</v>
      </c>
      <c r="F55" s="58" t="s">
        <v>28</v>
      </c>
      <c r="G55" s="74" t="s">
        <v>29</v>
      </c>
    </row>
    <row r="56" spans="1:16" x14ac:dyDescent="0.3">
      <c r="A56" s="75">
        <v>44255</v>
      </c>
      <c r="B56" t="s">
        <v>32</v>
      </c>
      <c r="C56" s="63">
        <f>ROUND(($E$31*G11)+($E$32*J11),5)</f>
        <v>3.9669999999999997E-2</v>
      </c>
      <c r="D56" s="62">
        <f>10/12</f>
        <v>0.83333333333333337</v>
      </c>
      <c r="E56" s="76">
        <v>0.01</v>
      </c>
      <c r="F56" s="77">
        <f>D56*E56</f>
        <v>8.3333333333333332E-3</v>
      </c>
      <c r="G56" s="78">
        <f>F56+C56</f>
        <v>4.8003333333333328E-2</v>
      </c>
    </row>
    <row r="57" spans="1:16" x14ac:dyDescent="0.3">
      <c r="A57" s="75">
        <v>44347</v>
      </c>
      <c r="B57" t="s">
        <v>32</v>
      </c>
      <c r="C57" s="63">
        <f>ROUND(($E$31*G12)+($E$32*J12),5)</f>
        <v>2.8889999999999999E-2</v>
      </c>
      <c r="D57" s="69">
        <f>7/12</f>
        <v>0.58333333333333337</v>
      </c>
      <c r="E57" s="76">
        <v>0.01</v>
      </c>
      <c r="F57" s="77">
        <f>D57*E57</f>
        <v>5.8333333333333336E-3</v>
      </c>
      <c r="G57" s="78">
        <f>F57+C57</f>
        <v>3.4723333333333335E-2</v>
      </c>
    </row>
    <row r="58" spans="1:16" x14ac:dyDescent="0.3">
      <c r="A58" s="75">
        <v>44377</v>
      </c>
      <c r="B58" t="s">
        <v>32</v>
      </c>
      <c r="C58" s="63">
        <f>ROUND(($E$31*G13)+($E$32*J13),5)</f>
        <v>2.8889999999999999E-2</v>
      </c>
      <c r="D58" s="69">
        <f>6/12</f>
        <v>0.5</v>
      </c>
      <c r="E58" s="76">
        <v>0.01</v>
      </c>
      <c r="F58" s="77">
        <f>D58*E58</f>
        <v>5.0000000000000001E-3</v>
      </c>
      <c r="G58" s="78">
        <f>F58+C58</f>
        <v>3.3889999999999997E-2</v>
      </c>
    </row>
    <row r="59" spans="1:16" x14ac:dyDescent="0.3">
      <c r="A59" s="75">
        <v>44469</v>
      </c>
      <c r="B59" t="s">
        <v>32</v>
      </c>
      <c r="C59" s="63">
        <f>ROUND(($E$31*G14)+($E$32*J14),5)</f>
        <v>1.524E-2</v>
      </c>
      <c r="D59" s="69">
        <f>3/12</f>
        <v>0.25</v>
      </c>
      <c r="E59" s="76">
        <v>0.01</v>
      </c>
      <c r="F59" s="77">
        <f>D59*E59</f>
        <v>2.5000000000000001E-3</v>
      </c>
      <c r="G59" s="78">
        <f>F59+C59</f>
        <v>1.7739999999999999E-2</v>
      </c>
    </row>
    <row r="60" spans="1:16" x14ac:dyDescent="0.3">
      <c r="A60" s="75"/>
      <c r="C60" s="63"/>
      <c r="D60" s="62"/>
      <c r="E60" s="76"/>
      <c r="F60" s="77"/>
      <c r="G60" s="79"/>
    </row>
    <row r="61" spans="1:16" x14ac:dyDescent="0.3">
      <c r="A61" s="75">
        <v>44255</v>
      </c>
      <c r="B61" t="s">
        <v>35</v>
      </c>
      <c r="C61" s="80">
        <f>ROUND(($E$35*G11)+($E$36*J11),5)</f>
        <v>3.8890000000000001E-2</v>
      </c>
      <c r="D61" s="62"/>
      <c r="E61" s="76"/>
      <c r="F61" s="77"/>
      <c r="G61" s="79"/>
    </row>
    <row r="62" spans="1:16" x14ac:dyDescent="0.3">
      <c r="A62" s="75">
        <v>44347</v>
      </c>
      <c r="B62" t="s">
        <v>35</v>
      </c>
      <c r="C62" s="80">
        <f>ROUND(($E$35*G12)+($E$36*J12),5)</f>
        <v>2.836E-2</v>
      </c>
      <c r="D62" s="62"/>
      <c r="E62" s="76"/>
      <c r="F62" s="77"/>
      <c r="G62" s="79"/>
    </row>
    <row r="63" spans="1:16" x14ac:dyDescent="0.3">
      <c r="A63" s="75">
        <v>44377</v>
      </c>
      <c r="B63" t="s">
        <v>35</v>
      </c>
      <c r="C63" s="80">
        <f>ROUND(($E$35*G13)+($E$36*J13),5)</f>
        <v>2.836E-2</v>
      </c>
      <c r="D63" s="62"/>
      <c r="E63" s="76"/>
      <c r="F63" s="77"/>
      <c r="G63" s="79"/>
    </row>
    <row r="64" spans="1:16" x14ac:dyDescent="0.3">
      <c r="A64" s="75">
        <v>44469</v>
      </c>
      <c r="B64" t="s">
        <v>35</v>
      </c>
      <c r="C64" s="80">
        <f>ROUND(($E$35*G14)+($E$36*J14),5)</f>
        <v>1.502E-2</v>
      </c>
      <c r="D64" s="62"/>
      <c r="E64" s="76"/>
      <c r="F64" s="77"/>
      <c r="G64" s="79"/>
    </row>
    <row r="65" spans="1:7" x14ac:dyDescent="0.3">
      <c r="A65" s="75"/>
      <c r="C65" s="63"/>
      <c r="D65" s="62"/>
      <c r="E65" s="76"/>
      <c r="F65" s="77"/>
      <c r="G65" s="79"/>
    </row>
    <row r="66" spans="1:7" x14ac:dyDescent="0.3">
      <c r="A66" s="75">
        <v>44255</v>
      </c>
      <c r="B66" t="s">
        <v>37</v>
      </c>
      <c r="C66" s="80">
        <f>ROUND(($E$39*G11)+($E$40*J11)+($E$41*P11)+($E$42*M11),5)</f>
        <v>6.336E-2</v>
      </c>
      <c r="D66" s="69"/>
      <c r="G66" s="51"/>
    </row>
    <row r="67" spans="1:7" x14ac:dyDescent="0.3">
      <c r="A67" s="75">
        <v>44347</v>
      </c>
      <c r="B67" t="s">
        <v>37</v>
      </c>
      <c r="C67" s="80">
        <f>ROUND(($E$39*G12)+($E$40*J12)+($E$41*P12)+($E$42*M12),5)</f>
        <v>4.4089999999999997E-2</v>
      </c>
      <c r="D67" s="69"/>
      <c r="G67" s="51"/>
    </row>
    <row r="68" spans="1:7" x14ac:dyDescent="0.3">
      <c r="A68" s="75">
        <v>44377</v>
      </c>
      <c r="B68" t="s">
        <v>37</v>
      </c>
      <c r="C68" s="80">
        <f>ROUND(($E$39*G13)+($E$40*J13)+($E$41*P13)+($E$42*M13),5)</f>
        <v>4.4089999999999997E-2</v>
      </c>
      <c r="D68" s="69"/>
      <c r="G68" s="51"/>
    </row>
    <row r="69" spans="1:7" x14ac:dyDescent="0.3">
      <c r="A69" s="75">
        <v>44469</v>
      </c>
      <c r="B69" t="s">
        <v>37</v>
      </c>
      <c r="C69" s="80">
        <f>ROUND(($E$39*G14)+($E$40*J14)+($E$41*P14)+($E$42*M14),5)</f>
        <v>2.2960000000000001E-2</v>
      </c>
      <c r="D69" s="69"/>
      <c r="G69" s="51"/>
    </row>
    <row r="70" spans="1:7" x14ac:dyDescent="0.3">
      <c r="A70" s="43"/>
      <c r="G70" s="51"/>
    </row>
    <row r="71" spans="1:7" x14ac:dyDescent="0.3">
      <c r="A71" s="75">
        <v>44255</v>
      </c>
      <c r="B71" t="s">
        <v>38</v>
      </c>
      <c r="C71" s="81">
        <f>ROUND(($E$45*G11)+($E$46*J11)+($E$47*S11),5)</f>
        <v>3.7609999999999998E-2</v>
      </c>
      <c r="D71" s="69"/>
      <c r="G71" s="51"/>
    </row>
    <row r="72" spans="1:7" x14ac:dyDescent="0.3">
      <c r="A72" s="75">
        <v>44347</v>
      </c>
      <c r="B72" t="s">
        <v>38</v>
      </c>
      <c r="C72" s="81">
        <f>ROUND(($E$45*G12)+($E$46*J12)+($E$47*S12),5)</f>
        <v>2.76E-2</v>
      </c>
      <c r="D72" s="69"/>
      <c r="G72" s="51"/>
    </row>
    <row r="73" spans="1:7" x14ac:dyDescent="0.3">
      <c r="A73" s="75">
        <v>44377</v>
      </c>
      <c r="B73" t="s">
        <v>38</v>
      </c>
      <c r="C73" s="81">
        <f>ROUND(($E$45*G13)+($E$46*J13)+($E$47*S13),5)</f>
        <v>2.76E-2</v>
      </c>
      <c r="D73" s="69"/>
      <c r="G73" s="51"/>
    </row>
    <row r="74" spans="1:7" x14ac:dyDescent="0.3">
      <c r="A74" s="75">
        <v>44469</v>
      </c>
      <c r="B74" t="s">
        <v>38</v>
      </c>
      <c r="C74" s="81">
        <f>ROUND(($E$45*G14)+($E$46*J14)+($E$47*S14),5)</f>
        <v>1.504E-2</v>
      </c>
      <c r="D74" s="69"/>
      <c r="G74" s="51"/>
    </row>
    <row r="75" spans="1:7" x14ac:dyDescent="0.3">
      <c r="A75" s="43"/>
      <c r="G75" s="51"/>
    </row>
    <row r="76" spans="1:7" x14ac:dyDescent="0.3">
      <c r="A76" s="54"/>
      <c r="B76" s="55"/>
      <c r="C76" s="55"/>
      <c r="D76" s="71"/>
      <c r="E76" s="55"/>
      <c r="F76" s="55"/>
      <c r="G76" s="56"/>
    </row>
  </sheetData>
  <mergeCells count="7">
    <mergeCell ref="A11:A14"/>
    <mergeCell ref="B6:D6"/>
    <mergeCell ref="E6:G6"/>
    <mergeCell ref="H6:J6"/>
    <mergeCell ref="K6:M6"/>
    <mergeCell ref="N6:P6"/>
    <mergeCell ref="Q6:S6"/>
  </mergeCell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Inflation</vt:lpstr>
      <vt:lpstr>Inflation!Extract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Mooney, Jaime</dc:creator>
  <cp:lastModifiedBy>Mooney, Jaime</cp:lastModifiedBy>
  <dcterms:created xsi:type="dcterms:W3CDTF">2023-09-06T12:28:26Z</dcterms:created>
  <dcterms:modified xsi:type="dcterms:W3CDTF">2023-09-06T12:28:54Z</dcterms:modified>
</cp:coreProperties>
</file>